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00"/>
  </bookViews>
  <sheets>
    <sheet name="Β ΒΑΘΜΟΥ" sheetId="1" r:id="rId1"/>
  </sheets>
  <definedNames>
    <definedName name="α">'Β ΒΑΘΜΟΥ'!#REF!</definedName>
  </definedNames>
  <calcPr calcId="145621"/>
</workbook>
</file>

<file path=xl/calcChain.xml><?xml version="1.0" encoding="utf-8"?>
<calcChain xmlns="http://schemas.openxmlformats.org/spreadsheetml/2006/main">
  <c r="B13" i="1" l="1"/>
  <c r="M8" i="1" l="1"/>
  <c r="W24" i="1" l="1"/>
  <c r="W21" i="1"/>
  <c r="X20" i="1"/>
  <c r="W20" i="1"/>
  <c r="X19" i="1"/>
  <c r="W19" i="1"/>
  <c r="X18" i="1"/>
  <c r="W18" i="1"/>
  <c r="W6" i="1"/>
  <c r="W5" i="1"/>
  <c r="C3" i="1" l="1"/>
  <c r="B9" i="1"/>
  <c r="I4" i="1"/>
  <c r="W7" i="1"/>
  <c r="H5" i="1" s="1"/>
  <c r="I39" i="1" l="1"/>
  <c r="I40" i="1" s="1"/>
  <c r="I38" i="1" s="1"/>
  <c r="Q8" i="1"/>
  <c r="G13" i="1" s="1"/>
  <c r="M6" i="1"/>
  <c r="M5" i="1"/>
  <c r="T4" i="1"/>
  <c r="M11" i="1"/>
  <c r="L11" i="1"/>
  <c r="L9" i="1"/>
  <c r="L10" i="1"/>
  <c r="I7" i="1"/>
  <c r="M14" i="1" s="1"/>
  <c r="M10" i="1"/>
  <c r="M9" i="1"/>
  <c r="I9" i="1" l="1"/>
  <c r="M13" i="1"/>
  <c r="U7" i="1"/>
  <c r="U6" i="1"/>
  <c r="I10" i="1"/>
  <c r="M17" i="1"/>
  <c r="M21" i="1"/>
  <c r="M25" i="1"/>
  <c r="U4" i="1"/>
  <c r="M18" i="1"/>
  <c r="I11" i="1"/>
  <c r="T7" i="1" s="1"/>
  <c r="M20" i="1"/>
  <c r="M24" i="1"/>
  <c r="T8" i="1" l="1"/>
  <c r="T6" i="1"/>
  <c r="T5" i="1" s="1"/>
  <c r="M26" i="1"/>
  <c r="M22" i="1"/>
  <c r="Q3" i="1"/>
  <c r="R3" i="1" s="1"/>
  <c r="R4" i="1" s="1"/>
  <c r="P9" i="1" l="1"/>
  <c r="Q4" i="1"/>
  <c r="Q5" i="1"/>
  <c r="Q6" i="1" s="1"/>
  <c r="Q9" i="1" l="1"/>
  <c r="P10" i="1"/>
  <c r="Q10" i="1" l="1"/>
  <c r="P11" i="1"/>
  <c r="Q11" i="1" l="1"/>
  <c r="P12" i="1"/>
  <c r="P13" i="1" l="1"/>
  <c r="Q12" i="1"/>
  <c r="P14" i="1" l="1"/>
  <c r="Q13" i="1"/>
  <c r="P15" i="1" l="1"/>
  <c r="Q14" i="1"/>
  <c r="P16" i="1" l="1"/>
  <c r="Q15" i="1"/>
  <c r="P17" i="1" l="1"/>
  <c r="Q16" i="1"/>
  <c r="P18" i="1" l="1"/>
  <c r="Q17" i="1"/>
  <c r="P19" i="1" l="1"/>
  <c r="Q18" i="1"/>
  <c r="Q19" i="1" l="1"/>
  <c r="P20" i="1"/>
  <c r="P21" i="1" l="1"/>
  <c r="Q20" i="1"/>
  <c r="Q21" i="1" l="1"/>
  <c r="P22" i="1"/>
  <c r="P23" i="1" l="1"/>
  <c r="Q22" i="1"/>
  <c r="P24" i="1" l="1"/>
  <c r="Q23" i="1"/>
  <c r="P25" i="1" l="1"/>
  <c r="Q24" i="1"/>
  <c r="P26" i="1" l="1"/>
  <c r="Q26" i="1" s="1"/>
  <c r="Q25" i="1"/>
</calcChain>
</file>

<file path=xl/sharedStrings.xml><?xml version="1.0" encoding="utf-8"?>
<sst xmlns="http://schemas.openxmlformats.org/spreadsheetml/2006/main" count="49" uniqueCount="45">
  <si>
    <t>ΛΥΣΕΙΣ</t>
  </si>
  <si>
    <t xml:space="preserve">α = </t>
  </si>
  <si>
    <t xml:space="preserve">β = </t>
  </si>
  <si>
    <t xml:space="preserve">γ = </t>
  </si>
  <si>
    <t xml:space="preserve">Δ = </t>
  </si>
  <si>
    <r>
      <t>x</t>
    </r>
    <r>
      <rPr>
        <vertAlign val="subscript"/>
        <sz val="14"/>
        <color theme="0"/>
        <rFont val="Calibri"/>
        <family val="2"/>
        <charset val="161"/>
        <scheme val="minor"/>
      </rPr>
      <t>1</t>
    </r>
    <r>
      <rPr>
        <sz val="14"/>
        <color theme="0"/>
        <rFont val="Calibri"/>
        <family val="2"/>
        <charset val="161"/>
        <scheme val="minor"/>
      </rPr>
      <t xml:space="preserve"> = </t>
    </r>
  </si>
  <si>
    <r>
      <t>x</t>
    </r>
    <r>
      <rPr>
        <vertAlign val="subscript"/>
        <sz val="14"/>
        <color theme="0"/>
        <rFont val="Calibri"/>
        <family val="2"/>
        <charset val="161"/>
        <scheme val="minor"/>
      </rPr>
      <t>2</t>
    </r>
    <r>
      <rPr>
        <sz val="14"/>
        <color theme="0"/>
        <rFont val="Calibri"/>
        <family val="2"/>
        <charset val="161"/>
        <scheme val="minor"/>
      </rPr>
      <t xml:space="preserve"> = </t>
    </r>
  </si>
  <si>
    <t>ΑΝΑΛΥΣΗ ΠΡΑΞΕΩΝ</t>
  </si>
  <si>
    <t>ΔΙΑΚΡΙΝΟΥΣΑ</t>
  </si>
  <si>
    <t>ΛΥΣΕΙΣ ΤΗΣ ΕΞΙΣΩΣΗΣ</t>
  </si>
  <si>
    <r>
      <t>x</t>
    </r>
    <r>
      <rPr>
        <vertAlign val="subscript"/>
        <sz val="14"/>
        <color theme="0"/>
        <rFont val="Calibri"/>
        <family val="2"/>
        <charset val="161"/>
        <scheme val="minor"/>
      </rPr>
      <t>1,2</t>
    </r>
    <r>
      <rPr>
        <sz val="14"/>
        <color theme="0"/>
        <rFont val="Calibri"/>
        <family val="2"/>
        <charset val="161"/>
        <scheme val="minor"/>
      </rPr>
      <t xml:space="preserve"> = </t>
    </r>
  </si>
  <si>
    <r>
      <t xml:space="preserve">(-β </t>
    </r>
    <r>
      <rPr>
        <sz val="14"/>
        <color theme="0"/>
        <rFont val="Calibri"/>
        <family val="2"/>
        <charset val="161"/>
      </rPr>
      <t>±√Δ) / (2·α)</t>
    </r>
  </si>
  <si>
    <r>
      <t>x</t>
    </r>
    <r>
      <rPr>
        <vertAlign val="subscript"/>
        <sz val="12"/>
        <color theme="6" tint="0.79998168889431442"/>
        <rFont val="Calibri"/>
        <family val="2"/>
        <charset val="161"/>
        <scheme val="minor"/>
      </rPr>
      <t>1,2</t>
    </r>
    <r>
      <rPr>
        <sz val="12"/>
        <color theme="6" tint="0.79998168889431442"/>
        <rFont val="Calibri"/>
        <family val="2"/>
        <charset val="161"/>
        <scheme val="minor"/>
      </rPr>
      <t xml:space="preserve"> = </t>
    </r>
  </si>
  <si>
    <r>
      <t>x</t>
    </r>
    <r>
      <rPr>
        <vertAlign val="subscript"/>
        <sz val="12"/>
        <color theme="6" tint="0.79998168889431442"/>
        <rFont val="Calibri"/>
        <family val="2"/>
        <charset val="161"/>
        <scheme val="minor"/>
      </rPr>
      <t>1</t>
    </r>
    <r>
      <rPr>
        <sz val="12"/>
        <color theme="6" tint="0.79998168889431442"/>
        <rFont val="Calibri"/>
        <family val="2"/>
        <charset val="161"/>
        <scheme val="minor"/>
      </rPr>
      <t xml:space="preserve"> = </t>
    </r>
  </si>
  <si>
    <r>
      <t>x</t>
    </r>
    <r>
      <rPr>
        <vertAlign val="subscript"/>
        <sz val="12"/>
        <color theme="6" tint="0.79998168889431442"/>
        <rFont val="Calibri"/>
        <family val="2"/>
        <charset val="161"/>
        <scheme val="minor"/>
      </rPr>
      <t>2</t>
    </r>
    <r>
      <rPr>
        <sz val="12"/>
        <color theme="6" tint="0.79998168889431442"/>
        <rFont val="Calibri"/>
        <family val="2"/>
        <charset val="161"/>
        <scheme val="minor"/>
      </rPr>
      <t xml:space="preserve"> = </t>
    </r>
  </si>
  <si>
    <r>
      <t>x</t>
    </r>
    <r>
      <rPr>
        <vertAlign val="subscript"/>
        <sz val="12"/>
        <color theme="6" tint="0.39997558519241921"/>
        <rFont val="Calibri"/>
        <family val="2"/>
        <charset val="161"/>
        <scheme val="minor"/>
      </rPr>
      <t>1</t>
    </r>
    <r>
      <rPr>
        <sz val="12"/>
        <color theme="6" tint="0.39997558519241921"/>
        <rFont val="Calibri"/>
        <family val="2"/>
        <charset val="161"/>
        <scheme val="minor"/>
      </rPr>
      <t xml:space="preserve"> = </t>
    </r>
  </si>
  <si>
    <r>
      <t>x</t>
    </r>
    <r>
      <rPr>
        <vertAlign val="subscript"/>
        <sz val="12"/>
        <color theme="6" tint="0.39997558519241921"/>
        <rFont val="Calibri"/>
        <family val="2"/>
        <charset val="161"/>
        <scheme val="minor"/>
      </rPr>
      <t>2</t>
    </r>
    <r>
      <rPr>
        <sz val="12"/>
        <color theme="6" tint="0.39997558519241921"/>
        <rFont val="Calibri"/>
        <family val="2"/>
        <charset val="161"/>
        <scheme val="minor"/>
      </rPr>
      <t xml:space="preserve"> = </t>
    </r>
  </si>
  <si>
    <t>x</t>
  </si>
  <si>
    <t>ΑΚΡΟΤΑΤΟ</t>
  </si>
  <si>
    <t>Διαστημα_1</t>
  </si>
  <si>
    <t>Ακρα_1</t>
  </si>
  <si>
    <t>Τιμές_1</t>
  </si>
  <si>
    <t>Βημα</t>
  </si>
  <si>
    <t>Ακρότατο</t>
  </si>
  <si>
    <t>ΕΞΙΣΩΣΗ</t>
  </si>
  <si>
    <t>ΣΥΝΤΕΛΕΣΤΕΣ</t>
  </si>
  <si>
    <t>ΕΛΕΓΧΟΣ ΔΙΑΚΡΙΝΟΥΣΑΣ   ΕΙΔΟΣ ΡΙΖΩΝ</t>
  </si>
  <si>
    <t>ΘΕΩΡΙΑ</t>
  </si>
  <si>
    <t>1) Βρίσκουμε τη Διακρίνουσα</t>
  </si>
  <si>
    <r>
      <t>x</t>
    </r>
    <r>
      <rPr>
        <vertAlign val="subscript"/>
        <sz val="14"/>
        <color theme="1"/>
        <rFont val="Calibri"/>
        <family val="2"/>
        <charset val="161"/>
        <scheme val="minor"/>
      </rPr>
      <t>1,2</t>
    </r>
    <r>
      <rPr>
        <sz val="14"/>
        <color theme="1"/>
        <rFont val="Calibri"/>
        <family val="2"/>
        <charset val="161"/>
        <scheme val="minor"/>
      </rPr>
      <t xml:space="preserve"> = (-β ±√Δ) / (2·α)</t>
    </r>
  </si>
  <si>
    <t>* Αν Δ=0 … η Cf εφάπτεται στον x'x   (στη ρίζα)</t>
  </si>
  <si>
    <t>* Αν Δ&gt;0 … η Cf τέμνει τον x'x σε 2 σημεία (στις ρίζες)</t>
  </si>
  <si>
    <t>* Αν Δ&lt;0 … η Cf δεν έχει κοινό σημείο με τον x'x</t>
  </si>
  <si>
    <r>
      <t>x</t>
    </r>
    <r>
      <rPr>
        <vertAlign val="subscript"/>
        <sz val="14"/>
        <color theme="1"/>
        <rFont val="Calibri"/>
        <family val="2"/>
        <charset val="161"/>
        <scheme val="minor"/>
      </rPr>
      <t>1,2</t>
    </r>
    <r>
      <rPr>
        <sz val="14"/>
        <color theme="1"/>
        <rFont val="Calibri"/>
        <family val="2"/>
        <charset val="161"/>
        <scheme val="minor"/>
      </rPr>
      <t xml:space="preserve"> = -β / (2·α)</t>
    </r>
  </si>
  <si>
    <t>Δεν έχουμε πραγματικές ρίζες</t>
  </si>
  <si>
    <r>
      <t>2) Αν Δ&gt;</t>
    </r>
    <r>
      <rPr>
        <sz val="14"/>
        <color theme="1"/>
        <rFont val="Calibri"/>
        <family val="2"/>
        <charset val="161"/>
      </rPr>
      <t>0  έχουμε 2 ρίζες  άνισες</t>
    </r>
  </si>
  <si>
    <t>ΓΕΩΜΕΤΡΙΚΗ ΕΡΜΗΝΕΙΑ ΡΙΖΩΝ</t>
  </si>
  <si>
    <r>
      <t xml:space="preserve">   Αν Δ&lt;</t>
    </r>
    <r>
      <rPr>
        <sz val="14"/>
        <color theme="1"/>
        <rFont val="Calibri"/>
        <family val="2"/>
        <charset val="161"/>
      </rPr>
      <t>0 ,  √Δ δεν είναι πραγματικός αριθμός</t>
    </r>
  </si>
  <si>
    <r>
      <t xml:space="preserve">   Αν Δ=</t>
    </r>
    <r>
      <rPr>
        <sz val="14"/>
        <color theme="1"/>
        <rFont val="Calibri"/>
        <family val="2"/>
        <charset val="161"/>
      </rPr>
      <t>0,  √Δ=0,  έχουμε 2 ρίζες ίδιες  (1 διπλή)</t>
    </r>
  </si>
  <si>
    <r>
      <t>f(x) = αx</t>
    </r>
    <r>
      <rPr>
        <b/>
        <vertAlign val="superscript"/>
        <sz val="14"/>
        <color theme="0"/>
        <rFont val="Calibri"/>
        <family val="2"/>
        <charset val="161"/>
        <scheme val="minor"/>
      </rPr>
      <t>2</t>
    </r>
    <r>
      <rPr>
        <b/>
        <sz val="14"/>
        <color theme="0"/>
        <rFont val="Calibri"/>
        <family val="2"/>
        <charset val="161"/>
        <scheme val="minor"/>
      </rPr>
      <t xml:space="preserve"> + βx + γ</t>
    </r>
  </si>
  <si>
    <r>
      <t>x</t>
    </r>
    <r>
      <rPr>
        <vertAlign val="subscript"/>
        <sz val="8"/>
        <color theme="0"/>
        <rFont val="Calibri"/>
        <family val="2"/>
        <charset val="161"/>
        <scheme val="minor"/>
      </rPr>
      <t>0</t>
    </r>
    <r>
      <rPr>
        <sz val="8"/>
        <color theme="0"/>
        <rFont val="Calibri"/>
        <family val="2"/>
        <charset val="161"/>
        <scheme val="minor"/>
      </rPr>
      <t xml:space="preserve"> = </t>
    </r>
  </si>
  <si>
    <r>
      <t>y</t>
    </r>
    <r>
      <rPr>
        <vertAlign val="subscript"/>
        <sz val="8"/>
        <color theme="0"/>
        <rFont val="Calibri"/>
        <family val="2"/>
        <charset val="161"/>
        <scheme val="minor"/>
      </rPr>
      <t>0</t>
    </r>
    <r>
      <rPr>
        <sz val="8"/>
        <color theme="0"/>
        <rFont val="Calibri"/>
        <family val="2"/>
        <charset val="161"/>
        <scheme val="minor"/>
      </rPr>
      <t xml:space="preserve"> = </t>
    </r>
  </si>
  <si>
    <r>
      <t>ΕΠΙΛΥΣΗ ΕΞΙΣΩΣΗΣ 2ου ΒΑΘΜΟΥ     αx</t>
    </r>
    <r>
      <rPr>
        <b/>
        <vertAlign val="superscript"/>
        <sz val="20"/>
        <color theme="1"/>
        <rFont val="Calibri"/>
        <family val="2"/>
        <charset val="161"/>
        <scheme val="minor"/>
      </rPr>
      <t>2</t>
    </r>
    <r>
      <rPr>
        <b/>
        <sz val="20"/>
        <color theme="1"/>
        <rFont val="Calibri"/>
        <family val="2"/>
        <charset val="161"/>
        <scheme val="minor"/>
      </rPr>
      <t xml:space="preserve"> + βx + γ = 0  </t>
    </r>
  </si>
  <si>
    <t>ΔΩΣΤΕ ΤΙΜΕΣ                    ΣΤΑ   α,  β , γ</t>
  </si>
  <si>
    <t>ΤΣΕΛΙΟΣ ΚΩΣΤΑΣ                1ο ΓΥΜΝΑΣΙΟ ΚΑΣΤΟΡΙΑΣ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</si>
</sst>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vertAlign val="superscript"/>
      <sz val="14"/>
      <color theme="1"/>
      <name val="Calibri"/>
      <family val="2"/>
      <charset val="161"/>
      <scheme val="minor"/>
    </font>
    <font>
      <b/>
      <sz val="14"/>
      <color rgb="FFC00000"/>
      <name val="Calibri"/>
      <family val="2"/>
      <charset val="161"/>
      <scheme val="minor"/>
    </font>
    <font>
      <vertAlign val="subscript"/>
      <sz val="14"/>
      <color theme="0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vertAlign val="superscript"/>
      <sz val="20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sz val="14"/>
      <color theme="0"/>
      <name val="Calibri"/>
      <family val="2"/>
      <charset val="161"/>
    </font>
    <font>
      <sz val="12"/>
      <name val="Calibri"/>
      <family val="2"/>
      <charset val="161"/>
      <scheme val="minor"/>
    </font>
    <font>
      <sz val="16"/>
      <color theme="0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2"/>
      <color theme="6" tint="0.39997558519241921"/>
      <name val="Calibri"/>
      <family val="2"/>
      <charset val="161"/>
      <scheme val="minor"/>
    </font>
    <font>
      <vertAlign val="subscript"/>
      <sz val="12"/>
      <color theme="6" tint="0.39997558519241921"/>
      <name val="Calibri"/>
      <family val="2"/>
      <charset val="161"/>
      <scheme val="minor"/>
    </font>
    <font>
      <sz val="12"/>
      <color theme="6" tint="0.79998168889431442"/>
      <name val="Calibri"/>
      <family val="2"/>
      <charset val="161"/>
      <scheme val="minor"/>
    </font>
    <font>
      <vertAlign val="subscript"/>
      <sz val="12"/>
      <color theme="6" tint="0.79998168889431442"/>
      <name val="Calibri"/>
      <family val="2"/>
      <charset val="161"/>
      <scheme val="minor"/>
    </font>
    <font>
      <sz val="8"/>
      <color theme="0"/>
      <name val="Calibri"/>
      <family val="2"/>
      <charset val="161"/>
      <scheme val="minor"/>
    </font>
    <font>
      <i/>
      <sz val="12"/>
      <color theme="1"/>
      <name val="Calibri"/>
      <family val="2"/>
      <charset val="161"/>
      <scheme val="minor"/>
    </font>
    <font>
      <i/>
      <sz val="8"/>
      <color theme="1"/>
      <name val="Cambria"/>
      <family val="1"/>
      <charset val="161"/>
      <scheme val="major"/>
    </font>
    <font>
      <i/>
      <sz val="11"/>
      <color theme="1"/>
      <name val="Calibri"/>
      <family val="2"/>
      <charset val="161"/>
      <scheme val="minor"/>
    </font>
    <font>
      <b/>
      <sz val="16"/>
      <color theme="0"/>
      <name val="Calibri"/>
      <family val="2"/>
      <charset val="161"/>
      <scheme val="minor"/>
    </font>
    <font>
      <vertAlign val="subscript"/>
      <sz val="14"/>
      <color theme="1"/>
      <name val="Calibri"/>
      <family val="2"/>
      <charset val="161"/>
      <scheme val="minor"/>
    </font>
    <font>
      <b/>
      <sz val="18"/>
      <color rgb="FFC00000"/>
      <name val="Calibri"/>
      <family val="2"/>
      <charset val="161"/>
      <scheme val="minor"/>
    </font>
    <font>
      <b/>
      <vertAlign val="superscript"/>
      <sz val="14"/>
      <color theme="0"/>
      <name val="Calibri"/>
      <family val="2"/>
      <charset val="161"/>
      <scheme val="minor"/>
    </font>
    <font>
      <vertAlign val="subscript"/>
      <sz val="8"/>
      <color theme="0"/>
      <name val="Calibri"/>
      <family val="2"/>
      <charset val="161"/>
      <scheme val="minor"/>
    </font>
    <font>
      <sz val="2"/>
      <color theme="3"/>
      <name val="Calibri"/>
      <family val="2"/>
      <charset val="161"/>
      <scheme val="minor"/>
    </font>
    <font>
      <sz val="2"/>
      <color theme="0"/>
      <name val="Calibri"/>
      <family val="2"/>
      <charset val="161"/>
      <scheme val="minor"/>
    </font>
    <font>
      <sz val="2"/>
      <name val="Calibri"/>
      <family val="2"/>
      <charset val="161"/>
      <scheme val="minor"/>
    </font>
    <font>
      <sz val="2"/>
      <color theme="1"/>
      <name val="Calibri"/>
      <family val="2"/>
      <charset val="161"/>
      <scheme val="minor"/>
    </font>
    <font>
      <b/>
      <sz val="18"/>
      <color theme="0"/>
      <name val="Calibri"/>
      <family val="2"/>
      <charset val="161"/>
      <scheme val="minor"/>
    </font>
    <font>
      <b/>
      <sz val="26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i/>
      <sz val="9"/>
      <color theme="1"/>
      <name val="Cambria"/>
      <family val="1"/>
      <charset val="161"/>
      <scheme val="major"/>
    </font>
    <font>
      <b/>
      <sz val="14"/>
      <color rgb="FF0070C0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92D050"/>
      </bottom>
      <diagonal/>
    </border>
    <border>
      <left/>
      <right/>
      <top style="thin">
        <color rgb="FF92D050"/>
      </top>
      <bottom style="thin">
        <color theme="6" tint="-0.499984740745262"/>
      </bottom>
      <diagonal/>
    </border>
    <border>
      <left/>
      <right/>
      <top/>
      <bottom style="thin">
        <color theme="6" tint="-0.499984740745262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theme="8" tint="0.39997558519241921"/>
      </right>
      <top/>
      <bottom/>
      <diagonal/>
    </border>
    <border>
      <left style="double">
        <color theme="8" tint="0.39997558519241921"/>
      </left>
      <right style="double">
        <color theme="8" tint="0.39997558519241921"/>
      </right>
      <top style="double">
        <color theme="8" tint="0.39997558519241921"/>
      </top>
      <bottom style="double">
        <color theme="8" tint="0.39997558519241921"/>
      </bottom>
      <diagonal/>
    </border>
    <border>
      <left style="double">
        <color theme="8" tint="0.39997558519241921"/>
      </left>
      <right style="double">
        <color theme="8" tint="0.39997558519241921"/>
      </right>
      <top style="double">
        <color theme="8" tint="0.39997558519241921"/>
      </top>
      <bottom/>
      <diagonal/>
    </border>
    <border>
      <left style="double">
        <color theme="8" tint="0.39997558519241921"/>
      </left>
      <right style="double">
        <color theme="8" tint="0.39997558519241921"/>
      </right>
      <top/>
      <bottom style="double">
        <color theme="8" tint="0.39997558519241921"/>
      </bottom>
      <diagonal/>
    </border>
    <border>
      <left/>
      <right/>
      <top style="double">
        <color indexed="64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double">
        <color theme="8" tint="0.39997558519241921"/>
      </bottom>
      <diagonal/>
    </border>
    <border>
      <left style="medium">
        <color theme="8" tint="0.39997558519241921"/>
      </left>
      <right/>
      <top style="medium">
        <color theme="8" tint="0.39997558519241921"/>
      </top>
      <bottom/>
      <diagonal/>
    </border>
    <border>
      <left/>
      <right/>
      <top style="medium">
        <color theme="8" tint="0.39997558519241921"/>
      </top>
      <bottom/>
      <diagonal/>
    </border>
    <border>
      <left/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/>
      <top/>
      <bottom/>
      <diagonal/>
    </border>
    <border>
      <left/>
      <right style="medium">
        <color theme="8" tint="0.39997558519241921"/>
      </right>
      <top/>
      <bottom/>
      <diagonal/>
    </border>
    <border>
      <left style="medium">
        <color theme="8" tint="0.39997558519241921"/>
      </left>
      <right/>
      <top/>
      <bottom style="medium">
        <color theme="8" tint="0.39997558519241921"/>
      </bottom>
      <diagonal/>
    </border>
    <border>
      <left/>
      <right/>
      <top/>
      <bottom style="medium">
        <color theme="8" tint="0.39997558519241921"/>
      </bottom>
      <diagonal/>
    </border>
    <border>
      <left/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 tint="0.39997558519241921"/>
      </left>
      <right/>
      <top style="medium">
        <color theme="8" tint="0.39997558519241921"/>
      </top>
      <bottom style="medium">
        <color theme="8" tint="0.39997558519241921"/>
      </bottom>
      <diagonal/>
    </border>
    <border>
      <left/>
      <right/>
      <top style="medium">
        <color theme="8" tint="0.39997558519241921"/>
      </top>
      <bottom style="medium">
        <color theme="8" tint="0.39997558519241921"/>
      </bottom>
      <diagonal/>
    </border>
    <border>
      <left/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4" tint="-0.249977111117893"/>
      </bottom>
      <diagonal/>
    </border>
    <border>
      <left/>
      <right style="thin">
        <color indexed="64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indexed="64"/>
      </right>
      <top/>
      <bottom style="thin">
        <color rgb="FF92D050"/>
      </bottom>
      <diagonal/>
    </border>
    <border>
      <left/>
      <right style="thin">
        <color indexed="64"/>
      </right>
      <top style="thin">
        <color rgb="FF92D050"/>
      </top>
      <bottom style="thin">
        <color theme="6" tint="-0.499984740745262"/>
      </bottom>
      <diagonal/>
    </border>
    <border>
      <left/>
      <right style="thin">
        <color indexed="64"/>
      </right>
      <top/>
      <bottom style="thin">
        <color theme="6" tint="-0.499984740745262"/>
      </bottom>
      <diagonal/>
    </border>
    <border>
      <left/>
      <right style="thin">
        <color indexed="64"/>
      </right>
      <top style="thin">
        <color rgb="FF92D050"/>
      </top>
      <bottom style="thin">
        <color rgb="FF92D05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9" fillId="0" borderId="0" xfId="0" applyFont="1"/>
    <xf numFmtId="0" fontId="4" fillId="0" borderId="0" xfId="0" applyFont="1"/>
    <xf numFmtId="0" fontId="2" fillId="3" borderId="5" xfId="0" applyFont="1" applyFill="1" applyBorder="1" applyAlignment="1">
      <alignment horizontal="right" vertical="center"/>
    </xf>
    <xf numFmtId="0" fontId="10" fillId="5" borderId="9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8" fillId="7" borderId="7" xfId="0" applyFont="1" applyFill="1" applyBorder="1" applyAlignment="1">
      <alignment horizontal="right" vertical="center"/>
    </xf>
    <xf numFmtId="0" fontId="18" fillId="7" borderId="8" xfId="0" applyFont="1" applyFill="1" applyBorder="1" applyAlignment="1">
      <alignment horizontal="right" vertical="center"/>
    </xf>
    <xf numFmtId="0" fontId="18" fillId="7" borderId="10" xfId="0" applyFont="1" applyFill="1" applyBorder="1" applyAlignment="1">
      <alignment horizontal="right" vertical="center"/>
    </xf>
    <xf numFmtId="0" fontId="16" fillId="8" borderId="8" xfId="0" applyFont="1" applyFill="1" applyBorder="1" applyAlignment="1">
      <alignment horizontal="right" vertical="center"/>
    </xf>
    <xf numFmtId="0" fontId="14" fillId="9" borderId="14" xfId="0" applyFont="1" applyFill="1" applyBorder="1" applyAlignment="1">
      <alignment horizontal="right" vertical="center"/>
    </xf>
    <xf numFmtId="0" fontId="14" fillId="9" borderId="13" xfId="0" applyFont="1" applyFill="1" applyBorder="1" applyAlignment="1">
      <alignment horizontal="right" vertical="center"/>
    </xf>
    <xf numFmtId="0" fontId="14" fillId="9" borderId="15" xfId="0" applyFont="1" applyFill="1" applyBorder="1" applyAlignment="1">
      <alignment horizontal="right" vertical="center"/>
    </xf>
    <xf numFmtId="0" fontId="15" fillId="6" borderId="16" xfId="0" quotePrefix="1" applyFont="1" applyFill="1" applyBorder="1" applyAlignment="1" applyProtection="1">
      <alignment horizontal="center" vertical="center"/>
      <protection locked="0"/>
    </xf>
    <xf numFmtId="0" fontId="15" fillId="6" borderId="17" xfId="0" quotePrefix="1" applyFont="1" applyFill="1" applyBorder="1" applyAlignment="1" applyProtection="1">
      <alignment horizontal="center" vertical="center"/>
      <protection locked="0"/>
    </xf>
    <xf numFmtId="0" fontId="15" fillId="6" borderId="18" xfId="0" quotePrefix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26" fillId="5" borderId="0" xfId="0" applyFont="1" applyFill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1" fillId="5" borderId="0" xfId="0" applyFont="1" applyFill="1" applyBorder="1"/>
    <xf numFmtId="0" fontId="1" fillId="5" borderId="11" xfId="0" applyFont="1" applyFill="1" applyBorder="1"/>
    <xf numFmtId="0" fontId="5" fillId="5" borderId="0" xfId="0" applyFont="1" applyFill="1" applyAlignment="1">
      <alignment vertical="center"/>
    </xf>
    <xf numFmtId="0" fontId="1" fillId="5" borderId="12" xfId="0" applyFont="1" applyFill="1" applyBorder="1"/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30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29" fillId="5" borderId="0" xfId="0" applyFont="1" applyFill="1" applyAlignment="1">
      <alignment horizontal="center" vertical="center"/>
    </xf>
    <xf numFmtId="0" fontId="1" fillId="5" borderId="33" xfId="0" applyFont="1" applyFill="1" applyBorder="1"/>
    <xf numFmtId="0" fontId="1" fillId="5" borderId="34" xfId="0" applyFont="1" applyFill="1" applyBorder="1"/>
    <xf numFmtId="0" fontId="10" fillId="7" borderId="37" xfId="0" applyFont="1" applyFill="1" applyBorder="1" applyAlignment="1">
      <alignment vertical="center"/>
    </xf>
    <xf numFmtId="0" fontId="13" fillId="7" borderId="38" xfId="0" applyFont="1" applyFill="1" applyBorder="1" applyAlignment="1">
      <alignment vertical="center"/>
    </xf>
    <xf numFmtId="0" fontId="1" fillId="5" borderId="39" xfId="0" applyFont="1" applyFill="1" applyBorder="1" applyAlignment="1">
      <alignment vertical="center"/>
    </xf>
    <xf numFmtId="0" fontId="10" fillId="7" borderId="40" xfId="0" applyFont="1" applyFill="1" applyBorder="1" applyAlignment="1">
      <alignment vertical="center"/>
    </xf>
    <xf numFmtId="0" fontId="13" fillId="8" borderId="38" xfId="0" applyFont="1" applyFill="1" applyBorder="1" applyAlignment="1">
      <alignment horizontal="left" vertical="center"/>
    </xf>
    <xf numFmtId="0" fontId="10" fillId="7" borderId="37" xfId="0" applyFont="1" applyFill="1" applyBorder="1" applyAlignment="1">
      <alignment horizontal="left" vertical="center"/>
    </xf>
    <xf numFmtId="0" fontId="10" fillId="7" borderId="40" xfId="0" applyFont="1" applyFill="1" applyBorder="1" applyAlignment="1">
      <alignment horizontal="left" vertical="center"/>
    </xf>
    <xf numFmtId="0" fontId="16" fillId="8" borderId="31" xfId="0" applyFont="1" applyFill="1" applyBorder="1" applyAlignment="1">
      <alignment horizontal="right" vertical="center"/>
    </xf>
    <xf numFmtId="0" fontId="13" fillId="8" borderId="3" xfId="0" applyFont="1" applyFill="1" applyBorder="1" applyAlignment="1">
      <alignment horizontal="left" vertical="center"/>
    </xf>
    <xf numFmtId="0" fontId="1" fillId="5" borderId="30" xfId="0" applyFont="1" applyFill="1" applyBorder="1"/>
    <xf numFmtId="0" fontId="1" fillId="5" borderId="32" xfId="0" applyFont="1" applyFill="1" applyBorder="1"/>
    <xf numFmtId="0" fontId="1" fillId="5" borderId="34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0" fillId="8" borderId="34" xfId="0" applyFont="1" applyFill="1" applyBorder="1" applyAlignment="1">
      <alignment horizontal="left" vertical="center"/>
    </xf>
    <xf numFmtId="0" fontId="10" fillId="7" borderId="35" xfId="0" applyFont="1" applyFill="1" applyBorder="1" applyAlignment="1">
      <alignment vertical="center"/>
    </xf>
    <xf numFmtId="0" fontId="10" fillId="7" borderId="36" xfId="0" applyFont="1" applyFill="1" applyBorder="1" applyAlignment="1">
      <alignment vertical="center"/>
    </xf>
    <xf numFmtId="0" fontId="10" fillId="7" borderId="45" xfId="0" applyFont="1" applyFill="1" applyBorder="1" applyAlignment="1">
      <alignment horizontal="right" vertical="center"/>
    </xf>
    <xf numFmtId="0" fontId="10" fillId="7" borderId="46" xfId="0" applyFont="1" applyFill="1" applyBorder="1" applyAlignment="1">
      <alignment horizontal="right" vertical="center"/>
    </xf>
    <xf numFmtId="0" fontId="10" fillId="8" borderId="0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0" fontId="2" fillId="4" borderId="47" xfId="0" applyFont="1" applyFill="1" applyBorder="1" applyAlignment="1">
      <alignment vertical="center"/>
    </xf>
    <xf numFmtId="0" fontId="2" fillId="4" borderId="47" xfId="0" applyFont="1" applyFill="1" applyBorder="1" applyAlignment="1">
      <alignment horizontal="left" vertical="center"/>
    </xf>
    <xf numFmtId="0" fontId="3" fillId="3" borderId="41" xfId="0" applyFont="1" applyFill="1" applyBorder="1" applyAlignment="1">
      <alignment horizontal="right" vertical="center"/>
    </xf>
    <xf numFmtId="0" fontId="35" fillId="5" borderId="34" xfId="0" applyFont="1" applyFill="1" applyBorder="1" applyAlignment="1">
      <alignment horizontal="center" vertical="center"/>
    </xf>
    <xf numFmtId="0" fontId="21" fillId="5" borderId="0" xfId="0" applyFont="1" applyFill="1"/>
    <xf numFmtId="0" fontId="36" fillId="5" borderId="0" xfId="0" applyFont="1" applyFill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34" fillId="0" borderId="11" xfId="0" applyFont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0" fontId="33" fillId="4" borderId="48" xfId="0" applyFont="1" applyFill="1" applyBorder="1" applyAlignment="1">
      <alignment horizontal="center" vertical="center"/>
    </xf>
    <xf numFmtId="0" fontId="33" fillId="4" borderId="47" xfId="0" applyFont="1" applyFill="1" applyBorder="1" applyAlignment="1">
      <alignment horizontal="center" vertical="center"/>
    </xf>
    <xf numFmtId="0" fontId="11" fillId="4" borderId="42" xfId="0" applyFont="1" applyFill="1" applyBorder="1" applyAlignment="1">
      <alignment horizontal="center" vertical="center" textRotation="90"/>
    </xf>
    <xf numFmtId="0" fontId="11" fillId="4" borderId="43" xfId="0" applyFont="1" applyFill="1" applyBorder="1" applyAlignment="1">
      <alignment horizontal="center" vertical="center" textRotation="90"/>
    </xf>
    <xf numFmtId="0" fontId="11" fillId="4" borderId="44" xfId="0" applyFont="1" applyFill="1" applyBorder="1" applyAlignment="1">
      <alignment horizontal="center" vertical="center" textRotation="90"/>
    </xf>
    <xf numFmtId="0" fontId="21" fillId="5" borderId="33" xfId="0" applyFont="1" applyFill="1" applyBorder="1" applyAlignment="1">
      <alignment horizontal="right"/>
    </xf>
    <xf numFmtId="0" fontId="21" fillId="5" borderId="0" xfId="0" applyFont="1" applyFill="1" applyBorder="1" applyAlignment="1">
      <alignment horizontal="right"/>
    </xf>
    <xf numFmtId="0" fontId="21" fillId="5" borderId="33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  <xf numFmtId="0" fontId="23" fillId="0" borderId="24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37" fillId="5" borderId="0" xfId="0" applyFont="1" applyFill="1" applyAlignment="1">
      <alignment horizontal="center" vertical="center" wrapText="1"/>
    </xf>
    <xf numFmtId="0" fontId="23" fillId="0" borderId="22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textRotation="90"/>
    </xf>
    <xf numFmtId="0" fontId="33" fillId="3" borderId="27" xfId="0" applyFont="1" applyFill="1" applyBorder="1" applyAlignment="1">
      <alignment horizontal="center" vertical="center"/>
    </xf>
    <xf numFmtId="0" fontId="33" fillId="3" borderId="28" xfId="0" applyFont="1" applyFill="1" applyBorder="1" applyAlignment="1">
      <alignment horizontal="center" vertical="center"/>
    </xf>
    <xf numFmtId="0" fontId="33" fillId="3" borderId="29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24" fillId="3" borderId="27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center" vertical="center"/>
    </xf>
    <xf numFmtId="0" fontId="3" fillId="11" borderId="28" xfId="0" applyFont="1" applyFill="1" applyBorder="1" applyAlignment="1">
      <alignment horizontal="center" vertical="center"/>
    </xf>
    <xf numFmtId="0" fontId="3" fillId="11" borderId="29" xfId="0" applyFont="1" applyFill="1" applyBorder="1" applyAlignment="1">
      <alignment horizontal="center" vertical="center"/>
    </xf>
  </cellXfs>
  <cellStyles count="1">
    <cellStyle name="Κανονικό" xfId="0" builtinId="0"/>
  </cellStyles>
  <dxfs count="4">
    <dxf>
      <font>
        <color auto="1"/>
      </font>
    </dxf>
    <dxf>
      <font>
        <b val="0"/>
        <i val="0"/>
        <strike val="0"/>
        <color auto="1"/>
      </font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lor auto="1"/>
      </font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lor auto="1"/>
      </font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F7656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'Β ΒΑΘΜΟΥ'!$Q$8</c:f>
              <c:strCache>
                <c:ptCount val="1"/>
                <c:pt idx="0">
                  <c:v> f(x) = x²-3x+2</c:v>
                </c:pt>
              </c:strCache>
            </c:strRef>
          </c:tx>
          <c:marker>
            <c:symbol val="none"/>
          </c:marker>
          <c:xVal>
            <c:numRef>
              <c:f>'Β ΒΑΘΜΟΥ'!$P$9:$P$26</c:f>
              <c:numCache>
                <c:formatCode>General</c:formatCode>
                <c:ptCount val="18"/>
                <c:pt idx="0">
                  <c:v>-2.0499999999999998</c:v>
                </c:pt>
                <c:pt idx="1">
                  <c:v>-1.6323999999999999</c:v>
                </c:pt>
                <c:pt idx="2">
                  <c:v>-1.2147999999999999</c:v>
                </c:pt>
                <c:pt idx="3">
                  <c:v>-0.79719999999999991</c:v>
                </c:pt>
                <c:pt idx="4">
                  <c:v>-0.37959999999999988</c:v>
                </c:pt>
                <c:pt idx="5">
                  <c:v>3.8000000000000145E-2</c:v>
                </c:pt>
                <c:pt idx="6">
                  <c:v>0.45560000000000017</c:v>
                </c:pt>
                <c:pt idx="7">
                  <c:v>0.8732000000000002</c:v>
                </c:pt>
                <c:pt idx="8">
                  <c:v>1.2908000000000002</c:v>
                </c:pt>
                <c:pt idx="9">
                  <c:v>1.7084000000000001</c:v>
                </c:pt>
                <c:pt idx="10">
                  <c:v>2.1260000000000003</c:v>
                </c:pt>
                <c:pt idx="11">
                  <c:v>2.5436000000000005</c:v>
                </c:pt>
                <c:pt idx="12">
                  <c:v>2.9612000000000007</c:v>
                </c:pt>
                <c:pt idx="13">
                  <c:v>3.3788000000000009</c:v>
                </c:pt>
                <c:pt idx="14">
                  <c:v>3.7964000000000011</c:v>
                </c:pt>
                <c:pt idx="15">
                  <c:v>4.2140000000000013</c:v>
                </c:pt>
                <c:pt idx="16">
                  <c:v>4.6316000000000015</c:v>
                </c:pt>
                <c:pt idx="17">
                  <c:v>5.0492000000000017</c:v>
                </c:pt>
              </c:numCache>
            </c:numRef>
          </c:xVal>
          <c:yVal>
            <c:numRef>
              <c:f>'Β ΒΑΘΜΟΥ'!$Q$9:$Q$26</c:f>
              <c:numCache>
                <c:formatCode>General</c:formatCode>
                <c:ptCount val="18"/>
                <c:pt idx="0">
                  <c:v>12.35</c:v>
                </c:pt>
                <c:pt idx="1">
                  <c:v>9.56</c:v>
                </c:pt>
                <c:pt idx="2">
                  <c:v>7.12</c:v>
                </c:pt>
                <c:pt idx="3">
                  <c:v>5.03</c:v>
                </c:pt>
                <c:pt idx="4">
                  <c:v>3.28</c:v>
                </c:pt>
                <c:pt idx="5">
                  <c:v>1.89</c:v>
                </c:pt>
                <c:pt idx="6">
                  <c:v>0.84</c:v>
                </c:pt>
                <c:pt idx="7">
                  <c:v>0.14000000000000001</c:v>
                </c:pt>
                <c:pt idx="8">
                  <c:v>-0.21</c:v>
                </c:pt>
                <c:pt idx="9">
                  <c:v>-0.21</c:v>
                </c:pt>
                <c:pt idx="10">
                  <c:v>0.14000000000000001</c:v>
                </c:pt>
                <c:pt idx="11">
                  <c:v>0.84</c:v>
                </c:pt>
                <c:pt idx="12">
                  <c:v>1.89</c:v>
                </c:pt>
                <c:pt idx="13">
                  <c:v>3.28</c:v>
                </c:pt>
                <c:pt idx="14">
                  <c:v>5.0199999999999996</c:v>
                </c:pt>
                <c:pt idx="15">
                  <c:v>7.12</c:v>
                </c:pt>
                <c:pt idx="16">
                  <c:v>9.56</c:v>
                </c:pt>
                <c:pt idx="17">
                  <c:v>12.35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'Β ΒΑΘΜΟΥ'!$T$5</c:f>
              <c:strCache>
                <c:ptCount val="1"/>
                <c:pt idx="0">
                  <c:v>2 ΡΙΖΕΣ ΑΝΙΣΕΣ  τις  …  2  ,  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'Β ΒΑΘΜΟΥ'!$T$6:$T$7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xVal>
          <c:yVal>
            <c:numRef>
              <c:f>'Β ΒΑΘΜΟΥ'!$U$6:$U$7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'Β ΒΑΘΜΟΥ'!$T$8</c:f>
              <c:strCache>
                <c:ptCount val="1"/>
                <c:pt idx="0">
                  <c:v>Η Cf τέμνει τον άξονα x'x στα σημεία  (2 , 0)  και  (1 , 0)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yVal>
            <c:numRef>
              <c:f>'Β ΒΑΘΜΟΥ'!$U$6:$U$7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688384"/>
        <c:axId val="165688960"/>
      </c:scatterChart>
      <c:valAx>
        <c:axId val="165688384"/>
        <c:scaling>
          <c:orientation val="minMax"/>
        </c:scaling>
        <c:delete val="0"/>
        <c:axPos val="b"/>
        <c:majorGridlines>
          <c:spPr>
            <a:ln w="6350"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  <a:endParaRPr lang="el-GR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el-GR"/>
          </a:p>
        </c:txPr>
        <c:crossAx val="165688960"/>
        <c:crosses val="autoZero"/>
        <c:crossBetween val="midCat"/>
      </c:valAx>
      <c:valAx>
        <c:axId val="165688960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f(x)</a:t>
                </a:r>
                <a:endParaRPr lang="el-GR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el-GR"/>
          </a:p>
        </c:txPr>
        <c:crossAx val="165688384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12</xdr:row>
      <xdr:rowOff>19050</xdr:rowOff>
    </xdr:from>
    <xdr:to>
      <xdr:col>8</xdr:col>
      <xdr:colOff>3571875</xdr:colOff>
      <xdr:row>25</xdr:row>
      <xdr:rowOff>219075</xdr:rowOff>
    </xdr:to>
    <xdr:graphicFrame macro="">
      <xdr:nvGraphicFramePr>
        <xdr:cNvPr id="3" name="Γράφημα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topLeftCell="A4" zoomScale="110" zoomScaleNormal="110" workbookViewId="0">
      <selection activeCell="D5" sqref="D5"/>
    </sheetView>
  </sheetViews>
  <sheetFormatPr defaultRowHeight="18.75" x14ac:dyDescent="0.3"/>
  <cols>
    <col min="1" max="1" width="4.28515625" style="1" customWidth="1"/>
    <col min="2" max="2" width="9.7109375" style="1" customWidth="1"/>
    <col min="3" max="3" width="10.7109375" style="1" customWidth="1"/>
    <col min="4" max="4" width="12.7109375" style="1" customWidth="1"/>
    <col min="5" max="5" width="20.7109375" style="1" customWidth="1"/>
    <col min="6" max="6" width="9.85546875" style="1" customWidth="1"/>
    <col min="7" max="7" width="8.7109375" style="1" customWidth="1"/>
    <col min="8" max="8" width="13.28515625" style="1" customWidth="1"/>
    <col min="9" max="9" width="54.140625" style="1" customWidth="1"/>
    <col min="10" max="10" width="9.85546875" style="1" customWidth="1"/>
    <col min="11" max="11" width="10.5703125" style="1" customWidth="1"/>
    <col min="12" max="12" width="17.42578125" style="1" customWidth="1"/>
    <col min="13" max="13" width="52.85546875" style="1" customWidth="1"/>
    <col min="14" max="14" width="40.85546875" style="1" customWidth="1"/>
    <col min="15" max="15" width="26.85546875" style="32" customWidth="1"/>
    <col min="16" max="16" width="0.5703125" style="31" customWidth="1"/>
    <col min="17" max="17" width="1.140625" style="31" customWidth="1"/>
    <col min="18" max="20" width="0.85546875" style="31" customWidth="1"/>
    <col min="21" max="22" width="1.28515625" style="31" customWidth="1"/>
    <col min="23" max="23" width="0.85546875" style="31" customWidth="1"/>
    <col min="24" max="24" width="1.140625" style="31" customWidth="1"/>
    <col min="25" max="25" width="1" style="33" customWidth="1"/>
    <col min="26" max="26" width="0.85546875" style="34" customWidth="1"/>
    <col min="27" max="28" width="1.140625" style="34" customWidth="1"/>
    <col min="29" max="29" width="9.140625" style="34"/>
    <col min="30" max="16384" width="9.140625" style="1"/>
  </cols>
  <sheetData>
    <row r="1" spans="1:33" ht="31.5" customHeight="1" thickBot="1" x14ac:dyDescent="0.35">
      <c r="A1" s="21"/>
      <c r="B1" s="71" t="s">
        <v>42</v>
      </c>
      <c r="C1" s="71"/>
      <c r="D1" s="71"/>
      <c r="E1" s="71"/>
      <c r="F1" s="71"/>
      <c r="G1" s="71"/>
      <c r="H1" s="71"/>
      <c r="I1" s="71"/>
      <c r="J1" s="70"/>
      <c r="K1" s="70"/>
      <c r="L1" s="70"/>
      <c r="M1" s="69" t="s">
        <v>44</v>
      </c>
      <c r="N1" s="21"/>
      <c r="O1" s="37"/>
      <c r="AF1" s="2"/>
      <c r="AG1" s="3"/>
    </row>
    <row r="2" spans="1:33" ht="4.5" customHeight="1" thickBot="1" x14ac:dyDescent="0.35">
      <c r="A2" s="21"/>
      <c r="B2" s="21"/>
      <c r="C2" s="21"/>
      <c r="D2" s="21"/>
      <c r="E2" s="21"/>
      <c r="F2" s="21"/>
      <c r="G2" s="21"/>
      <c r="H2" s="22"/>
      <c r="I2" s="21"/>
      <c r="J2" s="21"/>
      <c r="K2" s="21"/>
      <c r="L2" s="21"/>
      <c r="M2" s="21"/>
      <c r="N2" s="21"/>
      <c r="O2" s="37"/>
      <c r="AF2" s="2"/>
      <c r="AG2" s="3"/>
    </row>
    <row r="3" spans="1:33" ht="30.75" customHeight="1" thickBot="1" x14ac:dyDescent="0.35">
      <c r="A3" s="21"/>
      <c r="B3" s="21"/>
      <c r="C3" s="23" t="str">
        <f>IF(W5=0,"***** ΠΡΟΣΟΧΗ!  Συμπληρώστε τις τιμές των α, β, γ  … πρέπει να είναι αριθμοί με α"&amp;CHAR(135)&amp;"0","")</f>
        <v/>
      </c>
      <c r="D3" s="21"/>
      <c r="E3" s="24"/>
      <c r="F3" s="21"/>
      <c r="G3" s="21"/>
      <c r="H3" s="22"/>
      <c r="I3" s="21"/>
      <c r="J3" s="21"/>
      <c r="K3" s="79" t="s">
        <v>7</v>
      </c>
      <c r="L3" s="80"/>
      <c r="M3" s="81"/>
      <c r="N3" s="21"/>
      <c r="O3" s="37"/>
      <c r="P3" s="31" t="s">
        <v>20</v>
      </c>
      <c r="Q3" s="31">
        <f>ROUND(0.95*MIN(I39,I10,I11)-3,2)</f>
        <v>-2.0499999999999998</v>
      </c>
      <c r="R3" s="31">
        <f>T4+ABS(T4-Q3)</f>
        <v>5.05</v>
      </c>
      <c r="T3" s="31" t="s">
        <v>23</v>
      </c>
      <c r="W3" s="35"/>
      <c r="AF3" s="2"/>
      <c r="AG3" s="3"/>
    </row>
    <row r="4" spans="1:33" ht="20.25" customHeight="1" thickBot="1" x14ac:dyDescent="0.35">
      <c r="A4" s="21"/>
      <c r="B4" s="21"/>
      <c r="C4" s="25"/>
      <c r="D4" s="26"/>
      <c r="E4" s="25"/>
      <c r="F4" s="21"/>
      <c r="G4" s="21"/>
      <c r="H4" s="21"/>
      <c r="I4" s="27" t="str">
        <f>IF(AND(W5=1,D5=0),"***** Η ΕΞΙΣΩΣΗ ΔΕΝ ΕΙΝΑΙ 2ου ΒΑΘΜΟΥ !","")</f>
        <v/>
      </c>
      <c r="J4" s="21"/>
      <c r="K4" s="38"/>
      <c r="L4" s="25"/>
      <c r="M4" s="39"/>
      <c r="N4" s="21"/>
      <c r="O4" s="37"/>
      <c r="P4" s="31" t="s">
        <v>21</v>
      </c>
      <c r="Q4" s="31">
        <f>ROUND($D$5*Q3^2+$D$6*Q3+$D$7,2)</f>
        <v>12.35</v>
      </c>
      <c r="R4" s="31">
        <f>ROUND($D$5*R3^2+$D$6*R3+$D$7,2)</f>
        <v>12.35</v>
      </c>
      <c r="T4" s="31">
        <f>IF($W$7=1,ROUND(-D6/(2*D5),2),"")</f>
        <v>1.5</v>
      </c>
      <c r="U4" s="31">
        <f>IF($W$7=1,ROUND(D5*I39^2+D6*I39+D7,2),"")</f>
        <v>-0.25</v>
      </c>
      <c r="W4" s="35"/>
      <c r="AF4" s="2"/>
      <c r="AG4" s="3"/>
    </row>
    <row r="5" spans="1:33" ht="24.75" customHeight="1" thickTop="1" thickBot="1" x14ac:dyDescent="0.35">
      <c r="A5" s="21"/>
      <c r="B5" s="25"/>
      <c r="C5" s="12" t="s">
        <v>1</v>
      </c>
      <c r="D5" s="15">
        <v>1</v>
      </c>
      <c r="E5" s="95" t="s">
        <v>43</v>
      </c>
      <c r="F5" s="21"/>
      <c r="G5" s="21"/>
      <c r="H5" s="78" t="str">
        <f>IF(W7=1,X18&amp;X19&amp;X20&amp;" = 0"," ")</f>
        <v>x²-3x+2 = 0</v>
      </c>
      <c r="I5" s="78"/>
      <c r="J5" s="21"/>
      <c r="K5" s="85" t="s">
        <v>24</v>
      </c>
      <c r="L5" s="86"/>
      <c r="M5" s="67" t="str">
        <f>IF(W7=1,X18&amp;X19&amp;X20&amp;" = 0"," ")</f>
        <v>x²-3x+2 = 0</v>
      </c>
      <c r="N5" s="21"/>
      <c r="O5" s="37"/>
      <c r="P5" s="31" t="s">
        <v>19</v>
      </c>
      <c r="Q5" s="31">
        <f>R3-Q3</f>
        <v>7.1</v>
      </c>
      <c r="T5" s="31" t="str">
        <f>IF(AND(W7=1,I7&gt;0),"2 ΡΙΖΕΣ ΑΝΙΣΕΣ  τις  …  "&amp;T6&amp;"  ,  "&amp;T7,IF(AND(W7=1,I7=0),"1 ΡΙΖΑ ΔΙΠΛΗ   (2 ΙΔΙΕΣ)   την  ...  "&amp;T6,IF(AND(W7=1,I7&lt;0),"ΔΕΝ ΥΠΑΡΧΟΥΝ ΠΡΑΓΜΑΤΙΚΕΣ ΡΙΖΕΣ","")))</f>
        <v>2 ΡΙΖΕΣ ΑΝΙΣΕΣ  τις  …  2  ,  1</v>
      </c>
      <c r="W5" s="36">
        <f>IF(AND(ISNUMBER(D5),ISNUMBER(D6),ISNUMBER(D7)),1,0)</f>
        <v>1</v>
      </c>
      <c r="AF5" s="2"/>
      <c r="AG5" s="3"/>
    </row>
    <row r="6" spans="1:33" ht="24.75" customHeight="1" thickTop="1" thickBot="1" x14ac:dyDescent="0.35">
      <c r="A6" s="21"/>
      <c r="B6" s="28"/>
      <c r="C6" s="13" t="s">
        <v>2</v>
      </c>
      <c r="D6" s="16">
        <v>-3</v>
      </c>
      <c r="E6" s="95"/>
      <c r="F6" s="21"/>
      <c r="G6" s="21"/>
      <c r="H6" s="22"/>
      <c r="I6" s="21"/>
      <c r="J6" s="21"/>
      <c r="K6" s="85" t="s">
        <v>25</v>
      </c>
      <c r="L6" s="86"/>
      <c r="M6" s="51" t="str">
        <f>IF(W7=1,CONCATENATE(C5,D5,",  ",C6,D6,",  ",C7,D7)," ")</f>
        <v>α = 1,  β = -3,  γ = 2</v>
      </c>
      <c r="N6" s="21"/>
      <c r="O6" s="37"/>
      <c r="P6" s="31" t="s">
        <v>22</v>
      </c>
      <c r="Q6" s="31">
        <f>IF(W7=1,ROUND(Q5/17,4))</f>
        <v>0.41760000000000003</v>
      </c>
      <c r="T6" s="31">
        <f>IF(AND(W7=1,I7&gt;=0),I10,NA())</f>
        <v>2</v>
      </c>
      <c r="U6" s="31">
        <f>IF(AND(W7=1,I7&gt;=0),0,"")</f>
        <v>0</v>
      </c>
      <c r="W6" s="36">
        <f>IF(D5&lt;&gt;0,1,0)</f>
        <v>1</v>
      </c>
      <c r="AF6" s="2"/>
      <c r="AG6" s="3"/>
    </row>
    <row r="7" spans="1:33" ht="24.75" customHeight="1" thickTop="1" thickBot="1" x14ac:dyDescent="0.35">
      <c r="A7" s="21"/>
      <c r="B7" s="28"/>
      <c r="C7" s="14" t="s">
        <v>3</v>
      </c>
      <c r="D7" s="17">
        <v>2</v>
      </c>
      <c r="E7" s="95"/>
      <c r="F7" s="21"/>
      <c r="G7" s="21"/>
      <c r="H7" s="66" t="s">
        <v>4</v>
      </c>
      <c r="I7" s="56">
        <f>IF(W7=1,D6^2-4*D5*D7,"")</f>
        <v>1</v>
      </c>
      <c r="J7" s="21"/>
      <c r="K7" s="38"/>
      <c r="L7" s="25"/>
      <c r="M7" s="39"/>
      <c r="N7" s="21"/>
      <c r="O7" s="37"/>
      <c r="T7" s="31">
        <f>IF(AND(W7=1,I7&gt;=0),I11,NA())</f>
        <v>1</v>
      </c>
      <c r="U7" s="31">
        <f>IF(AND(W7=1,I7&gt;=0),0,"")</f>
        <v>0</v>
      </c>
      <c r="W7" s="36">
        <f>W5*W6</f>
        <v>1</v>
      </c>
      <c r="AF7" s="2"/>
      <c r="AG7" s="3"/>
    </row>
    <row r="8" spans="1:33" ht="28.5" customHeight="1" thickTop="1" thickBot="1" x14ac:dyDescent="0.35">
      <c r="A8" s="21"/>
      <c r="B8" s="21"/>
      <c r="C8" s="21"/>
      <c r="D8" s="21"/>
      <c r="E8" s="21"/>
      <c r="F8" s="29"/>
      <c r="G8" s="21"/>
      <c r="H8" s="30"/>
      <c r="I8" s="21"/>
      <c r="J8" s="21"/>
      <c r="K8" s="82" t="s">
        <v>8</v>
      </c>
      <c r="L8" s="63" t="s">
        <v>4</v>
      </c>
      <c r="M8" s="65" t="str">
        <f>CONCATENATE("β",CHAR(178)," - 4",CHAR(183),"α",CHAR(183),"γ")</f>
        <v>β² - 4·α·γ</v>
      </c>
      <c r="N8" s="21"/>
      <c r="O8" s="37"/>
      <c r="P8" s="31" t="s">
        <v>17</v>
      </c>
      <c r="Q8" s="31" t="str">
        <f>IF(W7=1,CONCATENATE(" f(x) = ",X18&amp;X19&amp;X20),"")</f>
        <v xml:space="preserve"> f(x) = x²-3x+2</v>
      </c>
      <c r="T8" s="31" t="str">
        <f>IF(AND(W7=1,I7&gt;0),"Η Cf τέμνει τον άξονα x'x στα σημεία  (" &amp; I10 &amp; " , 0)  και  (" &amp; I11 &amp;" , 0)",IF(AND(W7=1,I7=0),"Η Cf  εφάπτεται στον άξονα x'x στο σημείο  (" &amp; I10 &amp; " , 0)",IF(AND(W7=1,I7&lt;0),"Δεν υπάρχουν κοινά σημεία της Cf με τον άξονα x'x","")))</f>
        <v>Η Cf τέμνει τον άξονα x'x στα σημεία  (2 , 0)  και  (1 , 0)</v>
      </c>
    </row>
    <row r="9" spans="1:33" ht="21.95" customHeight="1" thickBot="1" x14ac:dyDescent="0.35">
      <c r="A9" s="21"/>
      <c r="B9" s="68" t="str">
        <f>IF(AND(D5&lt;&gt;0,W5&lt;&gt;0,OR(D6=0,D7=0)),"* Η εξίσωση μπορεί να λυθεί και χωρίς τη χρήση της διακρίνουσας","")</f>
        <v/>
      </c>
      <c r="C9" s="21"/>
      <c r="D9" s="21"/>
      <c r="E9" s="21"/>
      <c r="F9" s="29"/>
      <c r="G9" s="21"/>
      <c r="H9" s="53" t="s">
        <v>0</v>
      </c>
      <c r="I9" s="6" t="str">
        <f>IF(W7=1,IF(I7&gt;0,"Δ&gt;0  ...  2 ΡΙΖΕΣ ΑΝΙΣΕΣ",IF(I7=0,"Δ=0  ...  2 ΡΙΖΕΣ ΙΔΙΕΣ - 1 ΔΙΠΛΗ","Δ&lt;0  ...  ΔΕΝ ΥΠΑΡΧΟΥΝ ΠΡΑΓΜΑΤΙΚΕΣ ΡΙΖΕΣ")),"")</f>
        <v>Δ&gt;0  ...  2 ΡΙΖΕΣ ΑΝΙΣΕΣ</v>
      </c>
      <c r="J9" s="21"/>
      <c r="K9" s="83"/>
      <c r="L9" s="60" t="str">
        <f>IF(W7=1,"Δ = ","")</f>
        <v xml:space="preserve">Δ = </v>
      </c>
      <c r="M9" s="58" t="str">
        <f>IF(W7=1,CONCATENATE(W19,CHAR(178)," - 4",CHAR(183),W18,CHAR(183),W20),"")</f>
        <v>(-3)² - 4·1·2</v>
      </c>
      <c r="N9" s="21"/>
      <c r="O9" s="37"/>
      <c r="P9" s="31">
        <f>Q3</f>
        <v>-2.0499999999999998</v>
      </c>
      <c r="Q9" s="31">
        <f>ROUND($D$5*P9^2+$D$6*P9+$D$7,2)</f>
        <v>12.35</v>
      </c>
    </row>
    <row r="10" spans="1:33" ht="21.95" customHeight="1" thickBot="1" x14ac:dyDescent="0.35">
      <c r="A10" s="21"/>
      <c r="B10" s="21"/>
      <c r="C10" s="21"/>
      <c r="D10" s="21"/>
      <c r="E10" s="21"/>
      <c r="F10" s="29"/>
      <c r="G10" s="21"/>
      <c r="H10" s="4" t="s">
        <v>5</v>
      </c>
      <c r="I10" s="55">
        <f>IF(AND(W7=1,I7&gt;=0),ROUND((-D6+SQRT(I7))/(2*D5),2),"")</f>
        <v>2</v>
      </c>
      <c r="J10" s="21"/>
      <c r="K10" s="83"/>
      <c r="L10" s="61" t="str">
        <f>IF(W7=1,"Δ = ","")</f>
        <v xml:space="preserve">Δ = </v>
      </c>
      <c r="M10" s="59" t="str">
        <f>IF(W7=1,CONCATENATE(D6^2," - ",W21),"")</f>
        <v>9 - 8</v>
      </c>
      <c r="N10" s="21"/>
      <c r="O10" s="37"/>
      <c r="P10" s="31">
        <f>P9+$Q$6</f>
        <v>-1.6323999999999999</v>
      </c>
      <c r="Q10" s="31">
        <f t="shared" ref="Q10:Q25" si="0">ROUND($D$5*P10^2+$D$6*P10+$D$7,2)</f>
        <v>9.56</v>
      </c>
    </row>
    <row r="11" spans="1:33" ht="21.95" customHeight="1" thickBot="1" x14ac:dyDescent="0.35">
      <c r="A11" s="21"/>
      <c r="B11" s="100" t="s">
        <v>27</v>
      </c>
      <c r="C11" s="101"/>
      <c r="D11" s="101"/>
      <c r="E11" s="102"/>
      <c r="F11" s="21"/>
      <c r="G11" s="21"/>
      <c r="H11" s="54" t="s">
        <v>6</v>
      </c>
      <c r="I11" s="56">
        <f>IF(AND(W7=1,I7&gt;=0),ROUND((-D6-SQRT(I7))/(2*D5),2),"")</f>
        <v>1</v>
      </c>
      <c r="J11" s="21"/>
      <c r="K11" s="84"/>
      <c r="L11" s="62" t="str">
        <f>IF(W7=1,"Δ = ","")</f>
        <v xml:space="preserve">Δ = </v>
      </c>
      <c r="M11" s="57">
        <f>IF(W7=1,D6^2-4*D5*D7,"")</f>
        <v>1</v>
      </c>
      <c r="N11" s="21"/>
      <c r="O11" s="37"/>
      <c r="P11" s="31">
        <f t="shared" ref="P11:P26" si="1">P10+$Q$6</f>
        <v>-1.2147999999999999</v>
      </c>
      <c r="Q11" s="31">
        <f t="shared" si="0"/>
        <v>7.12</v>
      </c>
    </row>
    <row r="12" spans="1:33" ht="21.95" customHeight="1" x14ac:dyDescent="0.3">
      <c r="A12" s="21"/>
      <c r="B12" s="75" t="s">
        <v>28</v>
      </c>
      <c r="C12" s="76"/>
      <c r="D12" s="76"/>
      <c r="E12" s="77"/>
      <c r="F12" s="21"/>
      <c r="G12" s="21"/>
      <c r="H12" s="21"/>
      <c r="I12" s="21"/>
      <c r="J12" s="21"/>
      <c r="K12" s="38"/>
      <c r="L12" s="49"/>
      <c r="M12" s="50"/>
      <c r="N12" s="21"/>
      <c r="O12" s="37"/>
      <c r="P12" s="31">
        <f t="shared" si="1"/>
        <v>-0.79719999999999991</v>
      </c>
      <c r="Q12" s="31">
        <f t="shared" si="0"/>
        <v>5.03</v>
      </c>
    </row>
    <row r="13" spans="1:33" ht="21.95" customHeight="1" thickBot="1" x14ac:dyDescent="0.35">
      <c r="A13" s="21"/>
      <c r="B13" s="103" t="str">
        <f>CONCATENATE("Δ = β",CHAR(178)," - 4",CHAR(183),"α",CHAR(183),"γ")</f>
        <v>Δ = β² - 4·α·γ</v>
      </c>
      <c r="C13" s="104"/>
      <c r="D13" s="104"/>
      <c r="E13" s="105"/>
      <c r="F13" s="21"/>
      <c r="G13" s="99" t="str">
        <f>IF(W7=1,"Γραφική παράσταση της "&amp;Q8,"")</f>
        <v>Γραφική παράσταση της  f(x) = x²-3x+2</v>
      </c>
      <c r="J13" s="21"/>
      <c r="K13" s="87" t="s">
        <v>26</v>
      </c>
      <c r="L13" s="88"/>
      <c r="M13" s="52" t="str">
        <f>IF(AND(W7=1,I7&gt;=0),CONCATENATE("Δ = ",I7,",    ","√Δ = ",ROUND(SQRT(I7),2)),IF(AND(W7=1,I7&lt;0),CONCATENATE("Δ = ",I7),""))</f>
        <v>Δ = 1,    √Δ = 1</v>
      </c>
      <c r="N13" s="21"/>
      <c r="O13" s="37"/>
      <c r="P13" s="31">
        <f t="shared" si="1"/>
        <v>-0.37959999999999988</v>
      </c>
      <c r="Q13" s="31">
        <f t="shared" si="0"/>
        <v>3.28</v>
      </c>
    </row>
    <row r="14" spans="1:33" ht="27.75" customHeight="1" x14ac:dyDescent="0.3">
      <c r="A14" s="21"/>
      <c r="B14" s="75" t="s">
        <v>35</v>
      </c>
      <c r="C14" s="76"/>
      <c r="D14" s="76"/>
      <c r="E14" s="77"/>
      <c r="F14" s="21"/>
      <c r="G14" s="99"/>
      <c r="J14" s="21"/>
      <c r="K14" s="87"/>
      <c r="L14" s="88"/>
      <c r="M14" s="52" t="str">
        <f>IF(W7=1,IF(I7&gt;0,"Δ&gt;0  ...  2 ΡΙΖΕΣ (ΛΥΣΕΙΣ) ΑΝΙΣΕΣ",IF(I7=0,"Δ=0  ...  2 ΡΙΖΕΣ (ΛΥΣΕΙΣ) ΙΔΙΕΣ - 1 ΔΙΠΛΗ","Δ&lt;0  ...  ΔΕΝ ΥΠΑΡΧΟΥΝ ΠΡΑΓΜΑΤΙΚΕΣ ΡΙΖΕΣ (ΛΥΣΕΙΣ)")),"")</f>
        <v>Δ&gt;0  ...  2 ΡΙΖΕΣ (ΛΥΣΕΙΣ) ΑΝΙΣΕΣ</v>
      </c>
      <c r="N14" s="21"/>
      <c r="O14" s="37"/>
      <c r="P14" s="31">
        <f t="shared" si="1"/>
        <v>3.8000000000000145E-2</v>
      </c>
      <c r="Q14" s="31">
        <f t="shared" si="0"/>
        <v>1.89</v>
      </c>
    </row>
    <row r="15" spans="1:33" ht="21.95" customHeight="1" thickBot="1" x14ac:dyDescent="0.35">
      <c r="A15" s="21"/>
      <c r="B15" s="103" t="s">
        <v>29</v>
      </c>
      <c r="C15" s="104"/>
      <c r="D15" s="104"/>
      <c r="E15" s="105"/>
      <c r="F15" s="21"/>
      <c r="G15" s="99"/>
      <c r="J15" s="21"/>
      <c r="K15" s="38"/>
      <c r="L15" s="25"/>
      <c r="M15" s="39"/>
      <c r="N15" s="21"/>
      <c r="O15" s="37"/>
      <c r="P15" s="31">
        <f t="shared" si="1"/>
        <v>0.45560000000000017</v>
      </c>
      <c r="Q15" s="31">
        <f t="shared" si="0"/>
        <v>0.84</v>
      </c>
    </row>
    <row r="16" spans="1:33" ht="26.25" customHeight="1" thickBot="1" x14ac:dyDescent="0.35">
      <c r="A16" s="21"/>
      <c r="B16" s="75" t="s">
        <v>38</v>
      </c>
      <c r="C16" s="76"/>
      <c r="D16" s="76"/>
      <c r="E16" s="77"/>
      <c r="F16" s="21"/>
      <c r="G16" s="99"/>
      <c r="J16" s="21"/>
      <c r="K16" s="82" t="s">
        <v>9</v>
      </c>
      <c r="L16" s="63" t="s">
        <v>10</v>
      </c>
      <c r="M16" s="64" t="s">
        <v>11</v>
      </c>
      <c r="N16" s="21"/>
      <c r="O16" s="37"/>
      <c r="P16" s="31">
        <f t="shared" si="1"/>
        <v>0.8732000000000002</v>
      </c>
      <c r="Q16" s="31">
        <f t="shared" si="0"/>
        <v>0.14000000000000001</v>
      </c>
    </row>
    <row r="17" spans="1:24" ht="21.95" customHeight="1" thickBot="1" x14ac:dyDescent="0.35">
      <c r="A17" s="21"/>
      <c r="B17" s="103" t="s">
        <v>33</v>
      </c>
      <c r="C17" s="104"/>
      <c r="D17" s="104"/>
      <c r="E17" s="105"/>
      <c r="F17" s="21"/>
      <c r="G17" s="99"/>
      <c r="J17" s="21"/>
      <c r="K17" s="83"/>
      <c r="L17" s="8" t="s">
        <v>12</v>
      </c>
      <c r="M17" s="40" t="str">
        <f>IF(AND(W7=1,I7&gt;=0),CONCATENATE("(-",W19," ",CHAR(177)," ",ROUND(SQRT(M11),2),") / (2",CHAR(183),W18,")"),"")</f>
        <v>(-(-3) ± 1) / (2·1)</v>
      </c>
      <c r="N17" s="21"/>
      <c r="O17" s="37"/>
      <c r="P17" s="31">
        <f t="shared" si="1"/>
        <v>1.2908000000000002</v>
      </c>
      <c r="Q17" s="31">
        <f t="shared" si="0"/>
        <v>-0.21</v>
      </c>
    </row>
    <row r="18" spans="1:24" ht="21.95" customHeight="1" x14ac:dyDescent="0.3">
      <c r="A18" s="21"/>
      <c r="B18" s="75" t="s">
        <v>37</v>
      </c>
      <c r="C18" s="76"/>
      <c r="D18" s="76"/>
      <c r="E18" s="77"/>
      <c r="F18" s="21"/>
      <c r="G18" s="99"/>
      <c r="J18" s="21"/>
      <c r="K18" s="83"/>
      <c r="L18" s="9" t="s">
        <v>12</v>
      </c>
      <c r="M18" s="41" t="str">
        <f>IF(AND(W7=1,I7&gt;=0),CONCATENATE("(",-D6," ",CHAR(177)," ",ROUND(SQRT(M11),2),") / ",W24),"")</f>
        <v>(3 ± 1) / 2</v>
      </c>
      <c r="N18" s="21"/>
      <c r="O18" s="37"/>
      <c r="P18" s="31">
        <f t="shared" si="1"/>
        <v>1.7084000000000001</v>
      </c>
      <c r="Q18" s="31">
        <f t="shared" si="0"/>
        <v>-0.21</v>
      </c>
      <c r="W18" s="31">
        <f>IF(D5&gt;=0,D5,"("&amp;D5&amp;")")</f>
        <v>1</v>
      </c>
      <c r="X18" s="31" t="str">
        <f>IF(D5=1,"x"&amp;CHAR(178),IF(D5=-1,"-x"&amp;CHAR(178),D5&amp;"x"&amp;CHAR(178)))</f>
        <v>x²</v>
      </c>
    </row>
    <row r="19" spans="1:24" ht="21.95" customHeight="1" thickBot="1" x14ac:dyDescent="0.35">
      <c r="A19" s="21"/>
      <c r="B19" s="89" t="s">
        <v>34</v>
      </c>
      <c r="C19" s="90"/>
      <c r="D19" s="90"/>
      <c r="E19" s="91"/>
      <c r="F19" s="21"/>
      <c r="G19" s="99"/>
      <c r="J19" s="21"/>
      <c r="K19" s="83"/>
      <c r="L19" s="7"/>
      <c r="M19" s="42"/>
      <c r="N19" s="21"/>
      <c r="O19" s="37"/>
      <c r="P19" s="31">
        <f t="shared" si="1"/>
        <v>2.1260000000000003</v>
      </c>
      <c r="Q19" s="31">
        <f t="shared" si="0"/>
        <v>0.14000000000000001</v>
      </c>
      <c r="W19" s="31" t="str">
        <f>IF(D6&gt;=0,D6,"("&amp;D6&amp;")")</f>
        <v>(-3)</v>
      </c>
      <c r="X19" s="31" t="str">
        <f>IF(D6=1,"+x",IF(D6=-1,"-x",IF(D6&gt;0,"+"&amp;D6&amp;"x",IF(D6=0,"",D6&amp;"x"))))</f>
        <v>-3x</v>
      </c>
    </row>
    <row r="20" spans="1:24" ht="21.95" customHeight="1" x14ac:dyDescent="0.3">
      <c r="A20" s="21"/>
      <c r="B20" s="21"/>
      <c r="C20" s="21"/>
      <c r="D20" s="21"/>
      <c r="E20" s="21"/>
      <c r="F20" s="21"/>
      <c r="G20" s="99"/>
      <c r="J20" s="21"/>
      <c r="K20" s="83"/>
      <c r="L20" s="8" t="s">
        <v>13</v>
      </c>
      <c r="M20" s="40" t="str">
        <f>IF(AND(W7=1,I7&gt;=0),CONCATENATE("(",-D6," + ",ROUND(SQRT(M11),2),") / ",W24),"")</f>
        <v>(3 + 1) / 2</v>
      </c>
      <c r="N20" s="21"/>
      <c r="O20" s="37"/>
      <c r="P20" s="31">
        <f>P19+$Q$6</f>
        <v>2.5436000000000005</v>
      </c>
      <c r="Q20" s="31">
        <f t="shared" si="0"/>
        <v>0.84</v>
      </c>
      <c r="W20" s="31">
        <f>IF(D7&gt;=0,D7,"("&amp;D7&amp;")")</f>
        <v>2</v>
      </c>
      <c r="X20" s="31" t="str">
        <f>IF(D7&gt;0,"+"&amp;D7,IF(D7=0,"",D7))</f>
        <v>+2</v>
      </c>
    </row>
    <row r="21" spans="1:24" ht="21.95" customHeight="1" thickBot="1" x14ac:dyDescent="0.35">
      <c r="A21" s="21"/>
      <c r="B21" s="21"/>
      <c r="C21" s="21"/>
      <c r="D21" s="21"/>
      <c r="E21" s="21"/>
      <c r="F21" s="21"/>
      <c r="G21" s="99"/>
      <c r="J21" s="21"/>
      <c r="K21" s="83"/>
      <c r="L21" s="10" t="s">
        <v>13</v>
      </c>
      <c r="M21" s="43" t="str">
        <f>IF(AND(W7=1,I7&gt;=0),CONCATENATE(ROUND(-D6 + ROUND(SQRT(M11),2),2)," / ",W24),"")</f>
        <v>4 / 2</v>
      </c>
      <c r="N21" s="21"/>
      <c r="O21" s="37"/>
      <c r="P21" s="31">
        <f t="shared" si="1"/>
        <v>2.9612000000000007</v>
      </c>
      <c r="Q21" s="31">
        <f t="shared" si="0"/>
        <v>1.89</v>
      </c>
      <c r="W21" s="31">
        <f>IF(4*D5*D7&gt;=0,4*D5*D7,"("&amp;4*D5*D7&amp;")")</f>
        <v>8</v>
      </c>
    </row>
    <row r="22" spans="1:24" ht="21.95" customHeight="1" thickBot="1" x14ac:dyDescent="0.35">
      <c r="A22" s="21"/>
      <c r="B22" s="106" t="s">
        <v>36</v>
      </c>
      <c r="C22" s="107"/>
      <c r="D22" s="107"/>
      <c r="E22" s="108"/>
      <c r="F22" s="21"/>
      <c r="G22" s="99"/>
      <c r="J22" s="21"/>
      <c r="K22" s="83"/>
      <c r="L22" s="11" t="s">
        <v>15</v>
      </c>
      <c r="M22" s="44">
        <f>I10</f>
        <v>2</v>
      </c>
      <c r="N22" s="21"/>
      <c r="O22" s="37"/>
      <c r="P22" s="31">
        <f t="shared" si="1"/>
        <v>3.3788000000000009</v>
      </c>
      <c r="Q22" s="31">
        <f t="shared" si="0"/>
        <v>3.28</v>
      </c>
    </row>
    <row r="23" spans="1:24" ht="21.95" customHeight="1" thickBot="1" x14ac:dyDescent="0.35">
      <c r="A23" s="21"/>
      <c r="B23" s="109" t="s">
        <v>39</v>
      </c>
      <c r="C23" s="110"/>
      <c r="D23" s="110"/>
      <c r="E23" s="111"/>
      <c r="F23" s="21"/>
      <c r="G23" s="99"/>
      <c r="J23" s="21"/>
      <c r="K23" s="83"/>
      <c r="L23" s="5"/>
      <c r="M23" s="42"/>
      <c r="N23" s="21"/>
      <c r="O23" s="37"/>
      <c r="P23" s="31">
        <f t="shared" si="1"/>
        <v>3.7964000000000011</v>
      </c>
      <c r="Q23" s="31">
        <f t="shared" si="0"/>
        <v>5.0199999999999996</v>
      </c>
    </row>
    <row r="24" spans="1:24" ht="21.95" customHeight="1" x14ac:dyDescent="0.3">
      <c r="A24" s="21"/>
      <c r="B24" s="72" t="s">
        <v>31</v>
      </c>
      <c r="C24" s="73"/>
      <c r="D24" s="73"/>
      <c r="E24" s="74"/>
      <c r="F24" s="21"/>
      <c r="G24" s="99"/>
      <c r="J24" s="21"/>
      <c r="K24" s="83"/>
      <c r="L24" s="8" t="s">
        <v>14</v>
      </c>
      <c r="M24" s="45" t="str">
        <f>IF(AND(W7=1,I7&gt;=0),CONCATENATE("(",-D6," - ",ROUND(SQRT(M11),2),") / ",W24),"")</f>
        <v>(3 - 1) / 2</v>
      </c>
      <c r="N24" s="21"/>
      <c r="O24" s="37"/>
      <c r="P24" s="31">
        <f t="shared" si="1"/>
        <v>4.2140000000000013</v>
      </c>
      <c r="Q24" s="31">
        <f t="shared" si="0"/>
        <v>7.12</v>
      </c>
      <c r="W24" s="31">
        <f>IF(D5&gt;=0,2*D5,"("&amp;2*D5&amp;")")</f>
        <v>2</v>
      </c>
    </row>
    <row r="25" spans="1:24" ht="21.95" customHeight="1" x14ac:dyDescent="0.3">
      <c r="A25" s="21"/>
      <c r="B25" s="96" t="s">
        <v>30</v>
      </c>
      <c r="C25" s="97"/>
      <c r="D25" s="97"/>
      <c r="E25" s="98"/>
      <c r="F25" s="21"/>
      <c r="G25" s="99"/>
      <c r="J25" s="21"/>
      <c r="K25" s="83"/>
      <c r="L25" s="10" t="s">
        <v>14</v>
      </c>
      <c r="M25" s="46" t="str">
        <f>IF(AND(W7=1,I7&gt;=0),CONCATENATE(ROUND(-D6-ROUND(SQRT(M11),2),2)," / ",W24),"")</f>
        <v>2 / 2</v>
      </c>
      <c r="N25" s="21"/>
      <c r="O25" s="37"/>
      <c r="P25" s="31">
        <f t="shared" si="1"/>
        <v>4.6316000000000015</v>
      </c>
      <c r="Q25" s="31">
        <f t="shared" si="0"/>
        <v>9.56</v>
      </c>
    </row>
    <row r="26" spans="1:24" ht="21.95" customHeight="1" thickBot="1" x14ac:dyDescent="0.35">
      <c r="A26" s="21"/>
      <c r="B26" s="92" t="s">
        <v>32</v>
      </c>
      <c r="C26" s="93"/>
      <c r="D26" s="93"/>
      <c r="E26" s="94"/>
      <c r="F26" s="21"/>
      <c r="G26" s="99"/>
      <c r="J26" s="21"/>
      <c r="K26" s="84"/>
      <c r="L26" s="47" t="s">
        <v>16</v>
      </c>
      <c r="M26" s="48">
        <f>I11</f>
        <v>1</v>
      </c>
      <c r="N26" s="21"/>
      <c r="O26" s="37"/>
      <c r="P26" s="31">
        <f t="shared" si="1"/>
        <v>5.0492000000000017</v>
      </c>
      <c r="Q26" s="31">
        <f>ROUND($D$5*P26^2+$D$6*P26+$D$7,2)</f>
        <v>12.35</v>
      </c>
    </row>
    <row r="27" spans="1:24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37"/>
    </row>
    <row r="28" spans="1:24" ht="181.5" customHeight="1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7"/>
    </row>
    <row r="38" spans="8:9" x14ac:dyDescent="0.3">
      <c r="H38" s="18" t="s">
        <v>18</v>
      </c>
      <c r="I38" s="18" t="str">
        <f>IF(D5&gt;0,CONCATENATE("ΤΟΠΙΚΟ ΕΛΑΧΙΣΤΟ  (",I39," , ",I40,")"),IF(D5&lt;0,CONCATENATE("ΤΟΠΙΚΟ ΜΕΓΙΣΤΟ  (",I39," , ",I40,")"),""))</f>
        <v>ΤΟΠΙΚΟ ΕΛΑΧΙΣΤΟ  (1,5 , -0,25)</v>
      </c>
    </row>
    <row r="39" spans="8:9" x14ac:dyDescent="0.3">
      <c r="H39" s="19" t="s">
        <v>40</v>
      </c>
      <c r="I39" s="20">
        <f>IF($W$7=1,ROUND(-D6/(2*D5),2),"")</f>
        <v>1.5</v>
      </c>
    </row>
    <row r="40" spans="8:9" x14ac:dyDescent="0.3">
      <c r="H40" s="19" t="s">
        <v>41</v>
      </c>
      <c r="I40" s="20">
        <f>IF($W$7=1,ROUND(D5*I39^2+D6*I39+D7,2),"")</f>
        <v>-0.25</v>
      </c>
    </row>
  </sheetData>
  <sheetProtection password="99CD" sheet="1" objects="1" scenarios="1" selectLockedCells="1"/>
  <mergeCells count="25">
    <mergeCell ref="G13:G26"/>
    <mergeCell ref="B12:E12"/>
    <mergeCell ref="B11:E11"/>
    <mergeCell ref="B13:E13"/>
    <mergeCell ref="B22:E22"/>
    <mergeCell ref="B23:E23"/>
    <mergeCell ref="B15:E15"/>
    <mergeCell ref="B16:E16"/>
    <mergeCell ref="B17:E17"/>
    <mergeCell ref="J1:L1"/>
    <mergeCell ref="B1:I1"/>
    <mergeCell ref="B24:E24"/>
    <mergeCell ref="B14:E14"/>
    <mergeCell ref="H5:I5"/>
    <mergeCell ref="K3:M3"/>
    <mergeCell ref="K8:K11"/>
    <mergeCell ref="K16:K26"/>
    <mergeCell ref="K5:L5"/>
    <mergeCell ref="K6:L6"/>
    <mergeCell ref="K13:L14"/>
    <mergeCell ref="B18:E18"/>
    <mergeCell ref="B19:E19"/>
    <mergeCell ref="B26:E26"/>
    <mergeCell ref="E5:E7"/>
    <mergeCell ref="B25:E25"/>
  </mergeCells>
  <conditionalFormatting sqref="D6">
    <cfRule type="expression" dxfId="3" priority="8">
      <formula>ISNUMBER($D$6)</formula>
    </cfRule>
  </conditionalFormatting>
  <conditionalFormatting sqref="D7">
    <cfRule type="expression" dxfId="2" priority="6">
      <formula>ISNUMBER($D$7)</formula>
    </cfRule>
  </conditionalFormatting>
  <conditionalFormatting sqref="D5">
    <cfRule type="expression" dxfId="1" priority="5">
      <formula>AND(ISNUMBER($D$5),$D$5&lt;&gt;0)</formula>
    </cfRule>
  </conditionalFormatting>
  <conditionalFormatting sqref="L20:L22 L24:L26 L17:L18">
    <cfRule type="expression" dxfId="0" priority="9">
      <formula>AND($W$7=1,$I$7&gt;=0)</formula>
    </cfRule>
  </conditionalFormatting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Β ΒΑΘΜΟΥ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</dc:creator>
  <cp:lastModifiedBy>Kostas</cp:lastModifiedBy>
  <dcterms:created xsi:type="dcterms:W3CDTF">2019-11-02T05:59:07Z</dcterms:created>
  <dcterms:modified xsi:type="dcterms:W3CDTF">2021-02-27T06:27:44Z</dcterms:modified>
</cp:coreProperties>
</file>